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<sst xmlns="http://schemas.openxmlformats.org/spreadsheetml/2006/main" count="2853" uniqueCount="2073">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</sst>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Твърдица</v>
      </c>
      <c r="C2" s="1729"/>
      <c r="D2" s="1730"/>
      <c r="E2" s="1019"/>
      <c r="F2" s="1020">
        <f>+OTCHET!H9</f>
        <v>0</v>
      </c>
      <c r="G2" s="1021" t="str">
        <f>+OTCHET!F12</f>
        <v>7004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8</v>
      </c>
      <c r="K20" s="1095"/>
      <c r="L20" s="1114">
        <f t="shared" si="4"/>
        <v>0</v>
      </c>
      <c r="M20" s="1095"/>
      <c r="N20" s="1115">
        <f t="shared" si="5"/>
        <v>8</v>
      </c>
      <c r="O20" s="1097"/>
      <c r="P20" s="1113">
        <f>+ROUND(+SUM(OTCHET!E81:E89),0)</f>
        <v>0</v>
      </c>
      <c r="Q20" s="1114">
        <f>+ROUND(+SUM(OTCHET!L81:L89),0)</f>
        <v>8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8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8</v>
      </c>
      <c r="O23" s="1097"/>
      <c r="P23" s="1125">
        <f>+ROUND(+SUM(P13,P14,P16,P17,P18,P19,P20,P21,P22),0)</f>
        <v>0</v>
      </c>
      <c r="Q23" s="1125">
        <f>+ROUND(+SUM(Q13,Q14,Q16,Q17,Q18,Q19,Q20,Q21,Q22),0)</f>
        <v>8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8</v>
      </c>
      <c r="K48" s="1095"/>
      <c r="L48" s="1200">
        <f>+ROUND(L23+L28+L35+L40+L46,0)</f>
        <v>0</v>
      </c>
      <c r="M48" s="1095"/>
      <c r="N48" s="1201">
        <f>+ROUND(N23+N28+N35+N40+N46,0)</f>
        <v>8</v>
      </c>
      <c r="O48" s="1202"/>
      <c r="P48" s="1199">
        <f>+ROUND(P23+P28+P35+P40+P46,0)</f>
        <v>0</v>
      </c>
      <c r="Q48" s="1200">
        <f>+ROUND(Q23+Q28+Q35+Q40+Q46,0)</f>
        <v>8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53176</v>
      </c>
      <c r="K51" s="1095"/>
      <c r="L51" s="1102">
        <f>+IF($P$2=33,$Q51,0)</f>
        <v>0</v>
      </c>
      <c r="M51" s="1095"/>
      <c r="N51" s="1132">
        <f>+ROUND(+G51+J51+L51,0)</f>
        <v>53176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53176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53176</v>
      </c>
      <c r="K56" s="1095"/>
      <c r="L56" s="1208">
        <f>+ROUND(+SUM(L51:L55),0)</f>
        <v>0</v>
      </c>
      <c r="M56" s="1095"/>
      <c r="N56" s="1209">
        <f>+ROUND(+SUM(N51:N55),0)</f>
        <v>53176</v>
      </c>
      <c r="O56" s="1097"/>
      <c r="P56" s="1207">
        <f>+ROUND(+SUM(P51:P55),0)</f>
        <v>0</v>
      </c>
      <c r="Q56" s="1208">
        <f>+ROUND(+SUM(Q51:Q55),0)</f>
        <v>53176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942576</v>
      </c>
      <c r="K59" s="1095"/>
      <c r="L59" s="1120">
        <f>+IF($P$2=33,$Q59,0)</f>
        <v>0</v>
      </c>
      <c r="M59" s="1095"/>
      <c r="N59" s="1121">
        <f>+ROUND(+G59+J59+L59,0)</f>
        <v>942576</v>
      </c>
      <c r="O59" s="1097"/>
      <c r="P59" s="1119">
        <f>+ROUND(+OTCHET!E275+OTCHET!E276,0)</f>
        <v>0</v>
      </c>
      <c r="Q59" s="1120">
        <f>+ROUND(+OTCHET!L275+OTCHET!L276,0)</f>
        <v>942576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942576</v>
      </c>
      <c r="K63" s="1095"/>
      <c r="L63" s="1208">
        <f>+ROUND(+SUM(L58:L61),0)</f>
        <v>0</v>
      </c>
      <c r="M63" s="1095"/>
      <c r="N63" s="1209">
        <f>+ROUND(+SUM(N58:N61),0)</f>
        <v>942576</v>
      </c>
      <c r="O63" s="1097"/>
      <c r="P63" s="1207">
        <f>+ROUND(+SUM(P58:P61),0)</f>
        <v>0</v>
      </c>
      <c r="Q63" s="1208">
        <f>+ROUND(+SUM(Q58:Q61),0)</f>
        <v>942576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995752</v>
      </c>
      <c r="K77" s="1095"/>
      <c r="L77" s="1233">
        <f>+ROUND(L56+L63+L67+L71+L75,0)</f>
        <v>0</v>
      </c>
      <c r="M77" s="1095"/>
      <c r="N77" s="1234">
        <f>+ROUND(N56+N63+N67+N71+N75,0)</f>
        <v>995752</v>
      </c>
      <c r="O77" s="1097"/>
      <c r="P77" s="1231">
        <f>+ROUND(P56+P63+P67+P71+P75,0)</f>
        <v>0</v>
      </c>
      <c r="Q77" s="1232">
        <f>+ROUND(Q56+Q63+Q67+Q71+Q75,0)</f>
        <v>995752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995752</v>
      </c>
      <c r="K79" s="1095"/>
      <c r="L79" s="1108">
        <f>+IF($P$2=33,$Q79,0)</f>
        <v>0</v>
      </c>
      <c r="M79" s="1095"/>
      <c r="N79" s="1109">
        <f>+ROUND(+G79+J79+L79,0)</f>
        <v>995752</v>
      </c>
      <c r="O79" s="1097"/>
      <c r="P79" s="1107">
        <f>+ROUND(OTCHET!E419,0)</f>
        <v>0</v>
      </c>
      <c r="Q79" s="1108">
        <f>+ROUND(OTCHET!L419,0)</f>
        <v>995752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995752</v>
      </c>
      <c r="K81" s="1095"/>
      <c r="L81" s="1242">
        <f>+ROUND(L79+L80,0)</f>
        <v>0</v>
      </c>
      <c r="M81" s="1095"/>
      <c r="N81" s="1243">
        <f>+ROUND(N79+N80,0)</f>
        <v>995752</v>
      </c>
      <c r="O81" s="1097"/>
      <c r="P81" s="1241">
        <f>+ROUND(P79+P80,0)</f>
        <v>0</v>
      </c>
      <c r="Q81" s="1242">
        <f>+ROUND(Q79+Q80,0)</f>
        <v>995752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</v>
      </c>
      <c r="K83" s="1095"/>
      <c r="L83" s="1255">
        <f>+ROUND(L48,0)-ROUND(L77,0)+ROUND(L81,0)</f>
        <v>0</v>
      </c>
      <c r="M83" s="1095"/>
      <c r="N83" s="1256">
        <f>+ROUND(N48,0)-ROUND(N77,0)+ROUND(N81,0)</f>
        <v>8</v>
      </c>
      <c r="O83" s="1257"/>
      <c r="P83" s="1254">
        <f>+ROUND(P48,0)-ROUND(P77,0)+ROUND(P81,0)</f>
        <v>0</v>
      </c>
      <c r="Q83" s="1255">
        <f>+ROUND(Q48,0)-ROUND(Q77,0)+ROUND(Q81,0)</f>
        <v>8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8</v>
      </c>
      <c r="K132" s="1095"/>
      <c r="L132" s="1295">
        <f>+ROUND(+L131-L129-L130,0)</f>
        <v>0</v>
      </c>
      <c r="M132" s="1095"/>
      <c r="N132" s="1296">
        <f>+ROUND(+N131-N129-N130,0)</f>
        <v>8</v>
      </c>
      <c r="O132" s="1097"/>
      <c r="P132" s="1294">
        <f>+ROUND(+P131-P129-P130,0)</f>
        <v>0</v>
      </c>
      <c r="Q132" s="1295">
        <f>+ROUND(+Q131-Q129-Q130,0)</f>
        <v>8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8</v>
      </c>
      <c r="G22" s="764">
        <f>+G23+G25+G36+G37</f>
        <v>0</v>
      </c>
      <c r="H22" s="765">
        <f>+H23+H25+H36+H37</f>
        <v>8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8</v>
      </c>
      <c r="G25" s="783">
        <f>+G26+G30+G31+G32+G33</f>
        <v>0</v>
      </c>
      <c r="H25" s="784">
        <f>+H26+H30+H31+H32+H33</f>
        <v>8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8</v>
      </c>
      <c r="G26" s="788">
        <f>OTCHET!I74</f>
        <v>0</v>
      </c>
      <c r="H26" s="789">
        <f>OTCHET!J74</f>
        <v>8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995752</v>
      </c>
      <c r="G38" s="848">
        <f>G39+G43+G44+G46+SUM(G48:G52)+G55</f>
        <v>0</v>
      </c>
      <c r="H38" s="849">
        <f>H39+H43+H44+H46+SUM(H48:H52)+H55</f>
        <v>995752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53176</v>
      </c>
      <c r="G43" s="816">
        <f>+OTCHET!I205+OTCHET!I223+OTCHET!I271</f>
        <v>0</v>
      </c>
      <c r="H43" s="817">
        <f>+OTCHET!J205+OTCHET!J223+OTCHET!J271</f>
        <v>53176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942576</v>
      </c>
      <c r="G49" s="816">
        <f>OTCHET!I275+OTCHET!I276+OTCHET!I284+OTCHET!I287</f>
        <v>0</v>
      </c>
      <c r="H49" s="817">
        <f>OTCHET!J275+OTCHET!J276+OTCHET!J284+OTCHET!J287</f>
        <v>942576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995752</v>
      </c>
      <c r="G56" s="893">
        <f>+G57+G58+G62</f>
        <v>0</v>
      </c>
      <c r="H56" s="894">
        <f>+H57+H58+H62</f>
        <v>995752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995752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995752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8</v>
      </c>
      <c r="G64" s="928">
        <f>+G22-G38+G56-G63</f>
        <v>0</v>
      </c>
      <c r="H64" s="929">
        <f>+H22-H38+H56-H63</f>
        <v>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</v>
      </c>
      <c r="G66" s="938">
        <f>SUM(+G68+G76+G77+G84+G85+G86+G89+G90+G91+G92+G93+G94+G95)</f>
        <v>0</v>
      </c>
      <c r="H66" s="939">
        <f>SUM(+H68+H76+H77+H84+H85+H86+H89+H90+H91+H92+H93+H94+H95)</f>
        <v>-8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1907</v>
      </c>
      <c r="C9" s="1825"/>
      <c r="D9" s="1826"/>
      <c r="E9" s="115">
        <v>43466</v>
      </c>
      <c r="F9" s="116">
        <v>43830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Твърдица</v>
      </c>
      <c r="C12" s="1787"/>
      <c r="D12" s="1788"/>
      <c r="E12" s="118" t="s">
        <v>965</v>
      </c>
      <c r="F12" s="1586" t="s">
        <v>1548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8</v>
      </c>
      <c r="K74" s="170">
        <f>SUM(K75:K89)</f>
        <v>0</v>
      </c>
      <c r="L74" s="1376">
        <f t="shared" si="13"/>
        <v>8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8</v>
      </c>
      <c r="K81" s="160">
        <v>0</v>
      </c>
      <c r="L81" s="295">
        <f t="shared" si="14"/>
        <v>8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</v>
      </c>
      <c r="K169" s="213">
        <f t="shared" si="39"/>
        <v>0</v>
      </c>
      <c r="L169" s="210">
        <f t="shared" si="39"/>
        <v>8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Твърдица</v>
      </c>
      <c r="C176" s="1784"/>
      <c r="D176" s="1785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Твърдица</v>
      </c>
      <c r="C179" s="1787"/>
      <c r="D179" s="1788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53176</v>
      </c>
      <c r="K205" s="276">
        <f t="shared" si="48"/>
        <v>0</v>
      </c>
      <c r="L205" s="310">
        <f t="shared" si="48"/>
        <v>53176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53176</v>
      </c>
      <c r="K212" s="323">
        <f t="shared" si="49"/>
        <v>0</v>
      </c>
      <c r="L212" s="320">
        <f t="shared" si="49"/>
        <v>53176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942576</v>
      </c>
      <c r="K275" s="276">
        <f t="shared" si="68"/>
        <v>0</v>
      </c>
      <c r="L275" s="310">
        <f t="shared" si="68"/>
        <v>942576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995752</v>
      </c>
      <c r="K301" s="398">
        <f t="shared" si="77"/>
        <v>0</v>
      </c>
      <c r="L301" s="395">
        <f t="shared" si="77"/>
        <v>995752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Твърдица</v>
      </c>
      <c r="C350" s="1784"/>
      <c r="D350" s="1785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Твърдица</v>
      </c>
      <c r="C353" s="1787"/>
      <c r="D353" s="1788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165959</v>
      </c>
      <c r="K396" s="445">
        <f>SUM(K397:K398)</f>
        <v>0</v>
      </c>
      <c r="L396" s="1378">
        <f t="shared" si="88"/>
        <v>165959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165959</v>
      </c>
      <c r="K397" s="154">
        <v>0</v>
      </c>
      <c r="L397" s="1379">
        <f>I397+J397+K397</f>
        <v>165959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829793</v>
      </c>
      <c r="K399" s="445">
        <f>SUM(K400:K401)</f>
        <v>0</v>
      </c>
      <c r="L399" s="1378">
        <f t="shared" si="89"/>
        <v>829793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829793</v>
      </c>
      <c r="K400" s="154">
        <v>0</v>
      </c>
      <c r="L400" s="1379">
        <f>I400+J400+K400</f>
        <v>829793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995752</v>
      </c>
      <c r="K419" s="515">
        <f>SUM(K361,K375,K383,K388,K391,K396,K399,K402,K405,K406,K409,K412)</f>
        <v>0</v>
      </c>
      <c r="L419" s="512">
        <f t="shared" si="95"/>
        <v>995752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Твърдица</v>
      </c>
      <c r="C435" s="1784"/>
      <c r="D435" s="1785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Твърдица</v>
      </c>
      <c r="C438" s="1787"/>
      <c r="D438" s="1788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8</v>
      </c>
      <c r="K445" s="548">
        <f t="shared" si="99"/>
        <v>0</v>
      </c>
      <c r="L445" s="549">
        <f t="shared" si="99"/>
        <v>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-8</v>
      </c>
      <c r="K446" s="555">
        <f t="shared" si="100"/>
        <v>0</v>
      </c>
      <c r="L446" s="556">
        <f>+L597</f>
        <v>-8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Твърдица</v>
      </c>
      <c r="C451" s="1784"/>
      <c r="D451" s="1785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Твърдица</v>
      </c>
      <c r="C454" s="1787"/>
      <c r="D454" s="1788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-8</v>
      </c>
      <c r="K566" s="581">
        <f t="shared" si="128"/>
        <v>0</v>
      </c>
      <c r="L566" s="578">
        <f t="shared" si="128"/>
        <v>-8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-8</v>
      </c>
      <c r="K597" s="666">
        <f t="shared" si="133"/>
        <v>0</v>
      </c>
      <c r="L597" s="662">
        <f t="shared" si="133"/>
        <v>-8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Твърдица</v>
      </c>
      <c r="C623" s="1784"/>
      <c r="D623" s="1785"/>
      <c r="E623" s="115">
        <f>$E$9</f>
        <v>43466</v>
      </c>
      <c r="F623" s="226">
        <f>$F$9</f>
        <v>43830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2" t="str">
        <f>$B$12</f>
        <v>Твърдица</v>
      </c>
      <c r="C626" s="1843"/>
      <c r="D626" s="1844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27" t="s">
        <v>2051</v>
      </c>
      <c r="F630" s="1828"/>
      <c r="G630" s="1828"/>
      <c r="H630" s="1829"/>
      <c r="I630" s="1836" t="s">
        <v>2052</v>
      </c>
      <c r="J630" s="1837"/>
      <c r="K630" s="1837"/>
      <c r="L630" s="183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6606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6606</v>
      </c>
      <c r="D635" s="1452" t="s">
        <v>589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6" t="s">
        <v>746</v>
      </c>
      <c r="D637" s="181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53176</v>
      </c>
      <c r="K655" s="276">
        <f t="shared" si="140"/>
        <v>0</v>
      </c>
      <c r="L655" s="310">
        <f t="shared" si="140"/>
        <v>53176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>
        <v>53176</v>
      </c>
      <c r="K662" s="1428"/>
      <c r="L662" s="320">
        <f t="shared" si="142"/>
        <v>53176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0</v>
      </c>
      <c r="F725" s="1422"/>
      <c r="G725" s="1423"/>
      <c r="H725" s="1424"/>
      <c r="I725" s="1422"/>
      <c r="J725" s="1423">
        <v>942576</v>
      </c>
      <c r="K725" s="1424"/>
      <c r="L725" s="310">
        <f>I725+J725+K725</f>
        <v>942576</v>
      </c>
      <c r="M725" s="12">
        <f t="shared" si="155"/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995752</v>
      </c>
      <c r="K752" s="398">
        <f t="shared" si="169"/>
        <v>0</v>
      </c>
      <c r="L752" s="395">
        <f t="shared" si="169"/>
        <v>995752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2020-01-24T09:05:51Z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